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8040" activeTab="0"/>
  </bookViews>
  <sheets>
    <sheet name="E coli" sheetId="1" r:id="rId1"/>
    <sheet name="TS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<sst xmlns="http://schemas.openxmlformats.org/spreadsheetml/2006/main" count="37" uniqueCount="35">
  <si>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limit/100ml</t>
  </si>
  <si>
    <t>#/L</t>
  </si>
  <si>
    <t>#/gal</t>
  </si>
  <si>
    <t>design flow</t>
  </si>
  <si>
    <t>MGD</t>
  </si>
  <si>
    <t>#/day</t>
  </si>
  <si>
    <t>#/year</t>
  </si>
  <si>
    <t>I81 rest area</t>
  </si>
  <si>
    <t>Boonsboro CC</t>
  </si>
  <si>
    <t>TMDL calculation for e coli</t>
  </si>
  <si>
    <t>Test math</t>
  </si>
  <si>
    <t>Piedmont Lagoon</t>
  </si>
  <si>
    <t>Nottoway Co HS</t>
  </si>
  <si>
    <t>Montvale WWTP</t>
  </si>
  <si>
    <t>is WLA incrfease due to expansion less than 10% of total WLA?</t>
  </si>
  <si>
    <t>existing WLA</t>
  </si>
  <si>
    <t>expanded WLA</t>
  </si>
  <si>
    <t>difference</t>
  </si>
  <si>
    <t>Total WLA</t>
  </si>
  <si>
    <t>10% of total WLA</t>
  </si>
  <si>
    <t>Geometric Mean</t>
  </si>
  <si>
    <t>kg/day</t>
  </si>
  <si>
    <t>lb/day</t>
  </si>
  <si>
    <t>lb/yr</t>
  </si>
  <si>
    <t>r</t>
  </si>
  <si>
    <t>ton/yr</t>
  </si>
  <si>
    <t>TSS allocations:</t>
  </si>
  <si>
    <t>conv f</t>
  </si>
  <si>
    <t>EL, mg/l</t>
  </si>
  <si>
    <t>EL, kg/d</t>
  </si>
  <si>
    <t># x 10^12</t>
  </si>
  <si>
    <t>=geo mean</t>
  </si>
  <si>
    <t>Gunnoe</t>
  </si>
  <si>
    <t>Hanesbrands</t>
  </si>
  <si>
    <t>Wirtz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</si>
</sst>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[$-409]dddd\,\ mmmm\ dd\,\ yyyy"/>
    <numFmt numFmtId="166" formatCode="[$-409]h:mm:ss\ AM/PM"/>
  </numFmts>
  <fonts count="39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0.28125" style="0" customWidth="1"/>
    <col min="4" max="4" width="11.28125" style="0" customWidth="1"/>
    <col min="6" max="6" width="12.00390625" style="0" bestFit="1" customWidth="1"/>
    <col min="8" max="8" width="11.00390625" style="0" bestFit="1" customWidth="1"/>
  </cols>
  <sheetData>
    <row r="1" ht="12.75">
      <c r="A1" t="s">
        <v>9</v>
      </c>
    </row>
    <row r="3" spans="4:13" ht="12.75">
      <c r="D3" t="s">
        <v>3</v>
      </c>
      <c r="M3" t="s">
        <v>20</v>
      </c>
    </row>
    <row r="4" spans="1:13" ht="12.75">
      <c r="A4" t="s">
        <v>0</v>
      </c>
      <c r="B4" t="s">
        <v>1</v>
      </c>
      <c r="C4" t="s">
        <v>2</v>
      </c>
      <c r="D4" t="s">
        <v>4</v>
      </c>
      <c r="E4" t="s">
        <v>5</v>
      </c>
      <c r="F4" t="s">
        <v>6</v>
      </c>
      <c r="G4" t="s">
        <v>30</v>
      </c>
      <c r="M4">
        <v>1200</v>
      </c>
    </row>
    <row r="5" spans="1:13" ht="12.75">
      <c r="A5" s="1">
        <v>126</v>
      </c>
      <c r="B5">
        <f aca="true" t="shared" si="0" ref="B5:B13">A5*10</f>
        <v>1260</v>
      </c>
      <c r="C5">
        <f aca="true" t="shared" si="1" ref="C5:C13">B5*3.785</f>
        <v>4769.1</v>
      </c>
      <c r="D5" s="1">
        <v>0.01</v>
      </c>
      <c r="E5">
        <f aca="true" t="shared" si="2" ref="E5:E13">C5*D5*10^6</f>
        <v>47691000</v>
      </c>
      <c r="F5" s="2">
        <f aca="true" t="shared" si="3" ref="F5:F13">E5*365</f>
        <v>17407215000</v>
      </c>
      <c r="G5">
        <f aca="true" t="shared" si="4" ref="G5:G12">F5/(10^12)</f>
        <v>0.017407215</v>
      </c>
      <c r="H5" t="s">
        <v>7</v>
      </c>
      <c r="M5">
        <v>1</v>
      </c>
    </row>
    <row r="6" spans="1:13" ht="12.75">
      <c r="A6" s="1">
        <v>126</v>
      </c>
      <c r="B6">
        <f t="shared" si="0"/>
        <v>1260</v>
      </c>
      <c r="C6">
        <f t="shared" si="1"/>
        <v>4769.1</v>
      </c>
      <c r="D6" s="1">
        <v>0.015</v>
      </c>
      <c r="E6">
        <f t="shared" si="2"/>
        <v>71536500</v>
      </c>
      <c r="F6" s="2">
        <f t="shared" si="3"/>
        <v>26110822500</v>
      </c>
      <c r="G6">
        <f t="shared" si="4"/>
        <v>0.0261108225</v>
      </c>
      <c r="H6" t="s">
        <v>8</v>
      </c>
      <c r="M6">
        <v>1</v>
      </c>
    </row>
    <row r="7" spans="1:13" ht="12.75">
      <c r="A7" s="1">
        <v>126</v>
      </c>
      <c r="B7">
        <f t="shared" si="0"/>
        <v>1260</v>
      </c>
      <c r="C7">
        <f t="shared" si="1"/>
        <v>4769.1</v>
      </c>
      <c r="D7" s="1">
        <v>0.0256</v>
      </c>
      <c r="E7">
        <f t="shared" si="2"/>
        <v>122088960.00000001</v>
      </c>
      <c r="F7" s="2">
        <f t="shared" si="3"/>
        <v>44562470400.00001</v>
      </c>
      <c r="G7">
        <f t="shared" si="4"/>
        <v>0.044562470400000005</v>
      </c>
      <c r="H7" t="s">
        <v>12</v>
      </c>
      <c r="M7">
        <v>416</v>
      </c>
    </row>
    <row r="8" spans="1:14" ht="12.75">
      <c r="A8" s="1">
        <v>126</v>
      </c>
      <c r="B8">
        <f t="shared" si="0"/>
        <v>1260</v>
      </c>
      <c r="C8">
        <f t="shared" si="1"/>
        <v>4769.1</v>
      </c>
      <c r="D8" s="1">
        <v>0.04</v>
      </c>
      <c r="E8">
        <f t="shared" si="2"/>
        <v>190764000</v>
      </c>
      <c r="F8" s="2">
        <f t="shared" si="3"/>
        <v>69628860000</v>
      </c>
      <c r="G8">
        <f t="shared" si="4"/>
        <v>0.06962886</v>
      </c>
      <c r="H8" t="s">
        <v>11</v>
      </c>
      <c r="M8">
        <f>GEOMEAN(M4:M7)</f>
        <v>26.580836505012925</v>
      </c>
      <c r="N8" s="5" t="s">
        <v>31</v>
      </c>
    </row>
    <row r="9" spans="1:8" ht="12.75">
      <c r="A9" s="1">
        <v>126</v>
      </c>
      <c r="B9">
        <f t="shared" si="0"/>
        <v>1260</v>
      </c>
      <c r="C9">
        <f t="shared" si="1"/>
        <v>4769.1</v>
      </c>
      <c r="D9" s="1">
        <v>0.05</v>
      </c>
      <c r="E9">
        <f t="shared" si="2"/>
        <v>238455000.00000003</v>
      </c>
      <c r="F9" s="2">
        <f t="shared" si="3"/>
        <v>87036075000.00002</v>
      </c>
      <c r="G9">
        <f t="shared" si="4"/>
        <v>0.08703607500000002</v>
      </c>
      <c r="H9" s="3" t="s">
        <v>13</v>
      </c>
    </row>
    <row r="10" spans="1:7" ht="12.75">
      <c r="A10" s="1">
        <v>126</v>
      </c>
      <c r="B10">
        <f t="shared" si="0"/>
        <v>1260</v>
      </c>
      <c r="C10">
        <f t="shared" si="1"/>
        <v>4769.1</v>
      </c>
      <c r="D10" s="1">
        <v>0.3</v>
      </c>
      <c r="E10">
        <f t="shared" si="2"/>
        <v>1430730000</v>
      </c>
      <c r="F10" s="2">
        <f t="shared" si="3"/>
        <v>522216450000</v>
      </c>
      <c r="G10">
        <f t="shared" si="4"/>
        <v>0.52221645</v>
      </c>
    </row>
    <row r="11" spans="1:8" ht="12.75">
      <c r="A11" s="1">
        <v>126</v>
      </c>
      <c r="B11">
        <f>A11*10</f>
        <v>1260</v>
      </c>
      <c r="C11">
        <f>B11*3.785</f>
        <v>4769.1</v>
      </c>
      <c r="D11" s="1">
        <v>0.333</v>
      </c>
      <c r="E11">
        <f>C11*D11*10^6</f>
        <v>1588110300.0000002</v>
      </c>
      <c r="F11" s="2">
        <f>E11*365</f>
        <v>579660259500.0001</v>
      </c>
      <c r="G11">
        <f t="shared" si="4"/>
        <v>0.5796602595000001</v>
      </c>
      <c r="H11" t="s">
        <v>33</v>
      </c>
    </row>
    <row r="12" spans="1:7" ht="12.75">
      <c r="A12" s="1">
        <v>126</v>
      </c>
      <c r="B12">
        <f t="shared" si="0"/>
        <v>1260</v>
      </c>
      <c r="C12">
        <f t="shared" si="1"/>
        <v>4769.1</v>
      </c>
      <c r="D12" s="1">
        <v>0.5</v>
      </c>
      <c r="E12">
        <f t="shared" si="2"/>
        <v>2384550000</v>
      </c>
      <c r="F12" s="2">
        <f t="shared" si="3"/>
        <v>870360750000</v>
      </c>
      <c r="G12">
        <f t="shared" si="4"/>
        <v>0.87036075</v>
      </c>
    </row>
    <row r="13" spans="1:8" ht="12.75">
      <c r="A13" s="1">
        <v>1</v>
      </c>
      <c r="B13">
        <f t="shared" si="0"/>
        <v>10</v>
      </c>
      <c r="C13">
        <f t="shared" si="1"/>
        <v>37.85</v>
      </c>
      <c r="D13" s="1">
        <v>1</v>
      </c>
      <c r="E13">
        <f t="shared" si="2"/>
        <v>37850000</v>
      </c>
      <c r="F13" s="2">
        <f t="shared" si="3"/>
        <v>13815250000</v>
      </c>
      <c r="G13">
        <f>F13/(10^12)</f>
        <v>0.01381525</v>
      </c>
      <c r="H13" t="s">
        <v>10</v>
      </c>
    </row>
    <row r="14" spans="1:8" ht="12.75">
      <c r="A14" s="1">
        <v>235</v>
      </c>
      <c r="B14">
        <f>A14*10</f>
        <v>2350</v>
      </c>
      <c r="C14">
        <f>B14*3.785</f>
        <v>8894.75</v>
      </c>
      <c r="D14" s="1">
        <v>0.0124</v>
      </c>
      <c r="E14">
        <f>C14*D14*10^6</f>
        <v>110294900</v>
      </c>
      <c r="F14" s="2">
        <f>E14*365</f>
        <v>40257638500</v>
      </c>
      <c r="G14">
        <f>F14/(10^12)</f>
        <v>0.0402576385</v>
      </c>
      <c r="H14" t="s">
        <v>32</v>
      </c>
    </row>
    <row r="15" spans="1:8" ht="12.75">
      <c r="A15" s="1">
        <v>126</v>
      </c>
      <c r="B15">
        <f>A15*10</f>
        <v>1260</v>
      </c>
      <c r="C15">
        <f>B15*3.785</f>
        <v>4769.1</v>
      </c>
      <c r="D15" s="1">
        <v>0.0195</v>
      </c>
      <c r="E15">
        <f>C15*D15*10^6</f>
        <v>92997450</v>
      </c>
      <c r="F15" s="2">
        <f>E15*365</f>
        <v>33944069250</v>
      </c>
      <c r="G15">
        <f>F15/(10^12)</f>
        <v>0.03394406925</v>
      </c>
      <c r="H15" t="s">
        <v>34</v>
      </c>
    </row>
    <row r="16" spans="1:8" ht="12.75">
      <c r="A16" s="1">
        <v>126</v>
      </c>
      <c r="B16">
        <f>A16*10</f>
        <v>1260</v>
      </c>
      <c r="C16">
        <f>B16*3.785</f>
        <v>4769.1</v>
      </c>
      <c r="D16" s="1">
        <v>0.039</v>
      </c>
      <c r="E16">
        <f>C16*D16*10^6</f>
        <v>185994900</v>
      </c>
      <c r="F16" s="2">
        <f>E16*365</f>
        <v>67888138500</v>
      </c>
      <c r="G16">
        <f>F16/(10^12)</f>
        <v>0.0678881385</v>
      </c>
      <c r="H16" t="s">
        <v>34</v>
      </c>
    </row>
    <row r="19" ht="12.75">
      <c r="B19" s="3" t="s">
        <v>14</v>
      </c>
    </row>
    <row r="20" spans="2:9" ht="12.75">
      <c r="B20" s="3" t="s">
        <v>15</v>
      </c>
      <c r="D20" s="3" t="s">
        <v>16</v>
      </c>
      <c r="F20" s="3" t="s">
        <v>17</v>
      </c>
      <c r="H20" s="3" t="s">
        <v>18</v>
      </c>
      <c r="I20" s="3" t="s">
        <v>19</v>
      </c>
    </row>
    <row r="22" spans="2:9" ht="12.75">
      <c r="B22" s="4">
        <v>95400000</v>
      </c>
      <c r="C22" s="4"/>
      <c r="D22" s="4">
        <v>238000000</v>
      </c>
      <c r="E22" s="4"/>
      <c r="F22" s="4">
        <f>D22-B22</f>
        <v>142600000</v>
      </c>
      <c r="H22" s="4">
        <v>64000000000</v>
      </c>
      <c r="I22" s="4">
        <f>H22*0.1</f>
        <v>6400000000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23" sqref="D23"/>
    </sheetView>
  </sheetViews>
  <sheetFormatPr defaultColWidth="9.140625" defaultRowHeight="12.75"/>
  <sheetData>
    <row r="1" ht="12.75">
      <c r="A1" s="3" t="s">
        <v>26</v>
      </c>
    </row>
    <row r="3" spans="1:4" ht="12.75">
      <c r="A3" t="s">
        <v>28</v>
      </c>
      <c r="B3" t="s">
        <v>27</v>
      </c>
      <c r="C3" t="s">
        <v>4</v>
      </c>
      <c r="D3" t="s">
        <v>29</v>
      </c>
    </row>
    <row r="4" spans="1:4" ht="12.75">
      <c r="A4">
        <v>27</v>
      </c>
      <c r="B4">
        <v>3.785</v>
      </c>
      <c r="C4">
        <v>0.5</v>
      </c>
      <c r="D4">
        <f>A4*B4*C4</f>
        <v>51.097500000000004</v>
      </c>
    </row>
    <row r="17" spans="1:4" ht="12.75">
      <c r="A17" s="3" t="s">
        <v>21</v>
      </c>
      <c r="B17" s="3" t="s">
        <v>22</v>
      </c>
      <c r="C17" s="3" t="s">
        <v>23</v>
      </c>
      <c r="D17" s="3" t="s">
        <v>25</v>
      </c>
    </row>
    <row r="18" spans="1:4" ht="12.75">
      <c r="A18">
        <v>1</v>
      </c>
      <c r="B18">
        <f>A18*2.2</f>
        <v>2.2</v>
      </c>
      <c r="C18">
        <f>B18*365</f>
        <v>803.0000000000001</v>
      </c>
      <c r="D18">
        <f>C18/2000</f>
        <v>0.4015000000000001</v>
      </c>
    </row>
    <row r="19" spans="1:4" ht="12.75">
      <c r="A19">
        <v>0.53</v>
      </c>
      <c r="B19">
        <f>A19*2.2</f>
        <v>1.1660000000000001</v>
      </c>
      <c r="C19">
        <f>B19*365</f>
        <v>425.59000000000003</v>
      </c>
      <c r="D19">
        <f>C19/2000</f>
        <v>0.212795</v>
      </c>
    </row>
    <row r="20" spans="1:4" ht="12.75">
      <c r="A20">
        <v>0.8</v>
      </c>
      <c r="B20">
        <f>A20*2.2</f>
        <v>1.7600000000000002</v>
      </c>
      <c r="C20">
        <f>B20*365</f>
        <v>642.4000000000001</v>
      </c>
      <c r="D20">
        <f>C20/2000</f>
        <v>0.32120000000000004</v>
      </c>
    </row>
    <row r="21" spans="1:4" ht="12.75">
      <c r="A21">
        <v>51</v>
      </c>
      <c r="B21">
        <f>A21*2.2</f>
        <v>112.2</v>
      </c>
      <c r="C21">
        <f>B21*365</f>
        <v>40953</v>
      </c>
      <c r="D21">
        <f>C21/2000</f>
        <v>20.4765</v>
      </c>
    </row>
    <row r="22" spans="1:4" ht="12.75">
      <c r="A22">
        <v>85</v>
      </c>
      <c r="B22">
        <f>A22*2.2</f>
        <v>187.00000000000003</v>
      </c>
      <c r="C22">
        <f>B22*365</f>
        <v>68255.00000000001</v>
      </c>
      <c r="D22">
        <f>C22/2000</f>
        <v>34.127500000000005</v>
      </c>
    </row>
    <row r="35" ht="12.75">
      <c r="B35" s="3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IT Infrastructure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ljpillis</dc:creator>
  <cp:keywords/>
  <dc:description/>
  <cp:lastModifiedBy>bsu12529</cp:lastModifiedBy>
  <dcterms:created xsi:type="dcterms:W3CDTF">2008-07-21T18:17:52Z</dcterms:created>
  <dcterms:modified xsi:type="dcterms:W3CDTF">2014-10-27T21:29:48Z</dcterms:modified>
  <cp:category/>
  <cp:version/>
  <cp:contentType/>
  <cp:contentStatus/>
</cp:coreProperties>
</file>